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D:\RFP 20-10 Yuba College Multiple Buildings Hazardous Materials Assessment Survey\Addendum\"/>
    </mc:Choice>
  </mc:AlternateContent>
  <xr:revisionPtr revIDLastSave="0" documentId="8_{E158B043-26C8-4029-BEC6-762006137862}" xr6:coauthVersionLast="45" xr6:coauthVersionMax="45" xr10:uidLastSave="{00000000-0000-0000-0000-000000000000}"/>
  <bookViews>
    <workbookView xWindow="-120" yWindow="-120" windowWidth="29040" windowHeight="15840" xr2:uid="{A26EDC47-1408-43C0-9E2B-C8A314C1402D}"/>
  </bookViews>
  <sheets>
    <sheet name="Sheet1" sheetId="1" r:id="rId1"/>
  </sheets>
  <definedNames>
    <definedName name="_xlnm.Print_Area" localSheetId="0">Sheet1!$B$2:$M$83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7" i="1" l="1"/>
  <c r="H56" i="1"/>
  <c r="H55" i="1"/>
  <c r="H31" i="1"/>
  <c r="H29" i="1"/>
  <c r="H28" i="1"/>
  <c r="H27" i="1"/>
  <c r="H26" i="1"/>
  <c r="H24" i="1"/>
  <c r="H23" i="1"/>
  <c r="H22" i="1"/>
  <c r="H20" i="1"/>
  <c r="H15" i="1"/>
  <c r="H14" i="1"/>
  <c r="H19" i="1"/>
  <c r="H18" i="1"/>
  <c r="H17" i="1"/>
  <c r="H16" i="1"/>
  <c r="H13" i="1"/>
  <c r="H12" i="1"/>
  <c r="H11" i="1"/>
  <c r="H7" i="1"/>
  <c r="H34" i="1"/>
  <c r="L63" i="1"/>
  <c r="L50" i="1"/>
  <c r="L65" i="1" s="1"/>
  <c r="J57" i="1"/>
  <c r="J56" i="1"/>
  <c r="J55" i="1"/>
  <c r="H32" i="1"/>
  <c r="J32" i="1"/>
  <c r="J31" i="1"/>
  <c r="J24" i="1"/>
  <c r="J23" i="1"/>
  <c r="J22" i="1"/>
  <c r="J20" i="1"/>
  <c r="J21" i="1"/>
  <c r="J15" i="1"/>
  <c r="J7" i="1"/>
  <c r="H25" i="1"/>
  <c r="H48" i="1"/>
  <c r="J30" i="1"/>
  <c r="J29" i="1"/>
  <c r="J28" i="1"/>
  <c r="J27" i="1"/>
  <c r="J26" i="1"/>
  <c r="J25" i="1"/>
  <c r="J19" i="1"/>
  <c r="J18" i="1"/>
  <c r="J17" i="1"/>
  <c r="J16" i="1"/>
  <c r="J14" i="1"/>
  <c r="J13" i="1"/>
  <c r="J12" i="1"/>
  <c r="J11" i="1"/>
  <c r="J63" i="1" l="1"/>
  <c r="H63" i="1"/>
  <c r="H50" i="1"/>
  <c r="J50" i="1"/>
  <c r="J65" i="1" s="1"/>
  <c r="H65" i="1" l="1"/>
</calcChain>
</file>

<file path=xl/sharedStrings.xml><?xml version="1.0" encoding="utf-8"?>
<sst xmlns="http://schemas.openxmlformats.org/spreadsheetml/2006/main" count="190" uniqueCount="132">
  <si>
    <t>100A</t>
  </si>
  <si>
    <t>100B</t>
  </si>
  <si>
    <t>GROUP 1</t>
  </si>
  <si>
    <t>GROUP 2</t>
  </si>
  <si>
    <t>1700B</t>
  </si>
  <si>
    <t>1700A</t>
  </si>
  <si>
    <t>GROUP 3</t>
  </si>
  <si>
    <t>Bldg #</t>
  </si>
  <si>
    <t>Abbr</t>
  </si>
  <si>
    <t>Bldg Name</t>
  </si>
  <si>
    <t>Year Built</t>
  </si>
  <si>
    <t>Last Addition</t>
  </si>
  <si>
    <t>OGSF</t>
  </si>
  <si>
    <t>0100A Admin Center</t>
  </si>
  <si>
    <t>7,413</t>
  </si>
  <si>
    <t>0100B Student Services</t>
  </si>
  <si>
    <t>22,522</t>
  </si>
  <si>
    <t>0200 Music Center</t>
  </si>
  <si>
    <t>7,514</t>
  </si>
  <si>
    <t>0300 Campus Center</t>
  </si>
  <si>
    <t>25,880</t>
  </si>
  <si>
    <t>0400 College Theatre</t>
  </si>
  <si>
    <t>14,091</t>
  </si>
  <si>
    <t>500A</t>
  </si>
  <si>
    <t>South Wing of Building 500</t>
  </si>
  <si>
    <t>3,786</t>
  </si>
  <si>
    <t>500B</t>
  </si>
  <si>
    <t>West Wing of Building 500</t>
  </si>
  <si>
    <t>2,516</t>
  </si>
  <si>
    <t>500C</t>
  </si>
  <si>
    <t>North Wing of Building 500</t>
  </si>
  <si>
    <t>2,958</t>
  </si>
  <si>
    <t>500D</t>
  </si>
  <si>
    <t>East Wing of Building 500</t>
  </si>
  <si>
    <t>1,676</t>
  </si>
  <si>
    <t>0600 Appl Arts/Sci</t>
  </si>
  <si>
    <t>24,062</t>
  </si>
  <si>
    <t>700 A</t>
  </si>
  <si>
    <t>700A East Wing; AKA 700</t>
  </si>
  <si>
    <t>5,622</t>
  </si>
  <si>
    <t>700 B</t>
  </si>
  <si>
    <t>700B North Wing; AKA 700</t>
  </si>
  <si>
    <t>3,068</t>
  </si>
  <si>
    <t>700 C</t>
  </si>
  <si>
    <t>700C West Wing; AKA 700</t>
  </si>
  <si>
    <t>6,464</t>
  </si>
  <si>
    <t>0800 Life/Phys Sciences</t>
  </si>
  <si>
    <t>31,393</t>
  </si>
  <si>
    <t>0900 Central Plant</t>
  </si>
  <si>
    <t>1,800</t>
  </si>
  <si>
    <t>1000 Liberal Arts Ctr</t>
  </si>
  <si>
    <t>16,903</t>
  </si>
  <si>
    <t>1100 Library Center</t>
  </si>
  <si>
    <t>41,748</t>
  </si>
  <si>
    <t>1200 Gymnasium</t>
  </si>
  <si>
    <t>49,720</t>
  </si>
  <si>
    <t>1200A</t>
  </si>
  <si>
    <t>1200A Restrooms</t>
  </si>
  <si>
    <t>1400 Maintenance</t>
  </si>
  <si>
    <t>21,920</t>
  </si>
  <si>
    <t>1600BC</t>
  </si>
  <si>
    <t>1600BC Warren CDC</t>
  </si>
  <si>
    <t>3,900</t>
  </si>
  <si>
    <t>1600DE</t>
  </si>
  <si>
    <t>1600DE Warren CDC</t>
  </si>
  <si>
    <t>1600FG</t>
  </si>
  <si>
    <t>1600FG Warren Hall</t>
  </si>
  <si>
    <t>1600HI</t>
  </si>
  <si>
    <t>1600HI Warren Offices</t>
  </si>
  <si>
    <t>1600J</t>
  </si>
  <si>
    <t>1600J Warren Gazebo</t>
  </si>
  <si>
    <t>1700 Auto Ctr</t>
  </si>
  <si>
    <t>7,808</t>
  </si>
  <si>
    <t>1800 DSP&amp;S</t>
  </si>
  <si>
    <t>4,332</t>
  </si>
  <si>
    <t>2000 Adaptive P.E.</t>
  </si>
  <si>
    <t>4,056</t>
  </si>
  <si>
    <t>2100 Health/Public Safet</t>
  </si>
  <si>
    <t>45,000</t>
  </si>
  <si>
    <t>VSB</t>
  </si>
  <si>
    <t>2101 HPS Vehicle Storage</t>
  </si>
  <si>
    <t>6,500</t>
  </si>
  <si>
    <t>FTT</t>
  </si>
  <si>
    <t>2102 Fire Training Tower</t>
  </si>
  <si>
    <t>3001 Temp Classroom</t>
  </si>
  <si>
    <t>3002 Temp Classroom</t>
  </si>
  <si>
    <t>3003 Temp Classroom</t>
  </si>
  <si>
    <t>3004 Temp Classroom</t>
  </si>
  <si>
    <t>3005 Temp Classroom</t>
  </si>
  <si>
    <t>3006 Temp Classroom</t>
  </si>
  <si>
    <t>3007 Modular</t>
  </si>
  <si>
    <t>3008 Modular</t>
  </si>
  <si>
    <t>0700A</t>
  </si>
  <si>
    <t>0700A Veterans</t>
  </si>
  <si>
    <t>1400B Chiller/Boiler</t>
  </si>
  <si>
    <t>1,500</t>
  </si>
  <si>
    <t>1400C Shops</t>
  </si>
  <si>
    <t>8,000</t>
  </si>
  <si>
    <t>1200B</t>
  </si>
  <si>
    <t>1200B Food Serv./Maint.</t>
  </si>
  <si>
    <t>1200C</t>
  </si>
  <si>
    <t>1200C Press Box</t>
  </si>
  <si>
    <t>1707 Portable</t>
  </si>
  <si>
    <t>1708 Portable</t>
  </si>
  <si>
    <t>1700A Vet Tech</t>
  </si>
  <si>
    <t>3,675</t>
  </si>
  <si>
    <t>1700B Hydraulics</t>
  </si>
  <si>
    <t>1,990</t>
  </si>
  <si>
    <t>Also Known As:</t>
  </si>
  <si>
    <t>Building Name</t>
  </si>
  <si>
    <t>Outise GSF</t>
  </si>
  <si>
    <t>N/A</t>
  </si>
  <si>
    <t>1400B</t>
  </si>
  <si>
    <t>1400C</t>
  </si>
  <si>
    <t>Contingency</t>
  </si>
  <si>
    <t>Comments</t>
  </si>
  <si>
    <t>Only 5 Asbestos Samples: Bld. Age</t>
  </si>
  <si>
    <t>Lead: 1/1,000 sf=Pre 1990; 2/Bld. if Post 1990; Plus 10/Bld-Ext. Walls If Pre-1990, 2/Bld Post 1990 Ext. Walls: If Remodeled after 1990, then half. Minimum=6/Bld.</t>
  </si>
  <si>
    <t>CONTRACTOR ASBESTOS TESTING COSTS PER BUILDING</t>
  </si>
  <si>
    <t>CONTRACTOR LEAD PAINT TESTING COSTS PER BUILDING</t>
  </si>
  <si>
    <t>COST PER SAMPLE TYPE:</t>
  </si>
  <si>
    <t>TOTAL NUMBER AND COST OF SAMPLES:</t>
  </si>
  <si>
    <t>TOTAL NUMBER AND COST OF SAMPLES FOR GROUPS 1, 2, AND 3:</t>
  </si>
  <si>
    <t>Other Costs: (Please describe)</t>
  </si>
  <si>
    <t>TOTAL COSTS:</t>
  </si>
  <si>
    <t>Total Contingency.</t>
  </si>
  <si>
    <t>RFP 20-10, APPENDIX A :  SAMPLING COST SPREADSHEET</t>
  </si>
  <si>
    <r>
      <t xml:space="preserve">NOTE:  </t>
    </r>
    <r>
      <rPr>
        <sz val="11"/>
        <color theme="1"/>
        <rFont val="Calibri"/>
        <family val="2"/>
        <scheme val="minor"/>
      </rPr>
      <t>THE DISTRICT RESERVES THE RIGHT TO AWARD THIS PROJECT TO ONE OR MORE FIRMS BASED ON THE COST AND OTHER RFP EVALUATION FACTORS PER GROUP.  CONTRACTORS MAY PROVIDE ALTERNATIVES BUT NEED TO BID THE SPREADSHEET AS NOTED ABOVE.  PLEASE DESCRIBE THE TYPE OF TESTS AND THE ASSESSMENT STRATEGY.  IF THE ABOVE PROPOSED NUMBER OF TESTS IS TOO LOW, PLEASE PROPOSE AN ALTERNATIVE STRATEGY.</t>
    </r>
    <r>
      <rPr>
        <b/>
        <sz val="11"/>
        <color theme="1"/>
        <rFont val="Calibri"/>
        <family val="2"/>
        <scheme val="minor"/>
      </rPr>
      <t xml:space="preserve">  USE STRAIGHT TIME, NO OVERTIME.</t>
    </r>
  </si>
  <si>
    <t>ALTERNATE A:  WORK HOURS SUNDAY THROUGH THURSDAY 10PM TO 6:30AM, PROVIDE ADDITIONAL COSTS IF ANY:</t>
  </si>
  <si>
    <t>Asbestos: 1/300 sf=Pre 1990; 1/1000 sf=Post 1990; If Remodeled Post 1990, then multiply by 0.75.  Minimum= 4/Bld.</t>
  </si>
  <si>
    <t>Asbestos: 1/300 sf=Pre 1990; 1/1000 sf=Post 1990; , 1/5000 sf =Post 2000; If Remodeled Post 1990, then multiply by 0.50.  Minimum= 4/Bld (mostly)</t>
  </si>
  <si>
    <r>
      <t xml:space="preserve">NOTE: </t>
    </r>
    <r>
      <rPr>
        <sz val="11"/>
        <color theme="1"/>
        <rFont val="Calibri"/>
        <family val="2"/>
        <scheme val="minor"/>
      </rPr>
      <t xml:space="preserve"> THE ABOVE SAMPLING NUMBERS ARE INTENDED TO ALLOW FOR A COMPETITIVE AND FAIR PROCUREMENT PROCESS.   ONCE THE DISTRICT HAS DETERMINED WHICH FIRM OR FIRMS TO AWARD THE PROJECT, THEN, THE DISTRICT WILL WORK WITH THE SUCCESSFUL FIRM TO MAKE INITIAL TESTS AND DETERMINE A MORE DELIBERATE SAMPLE PLAN THAT MAY INCLUDE MORE OR FEWER SAMPLES THAN THAT NOTED ABOVE.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</si>
</sst>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6" formatCode="&quot;$&quot;#,##0"/>
  </numFmts>
  <fonts count="5"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36">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top style="hair">
        <color auto="1"/>
      </top>
      <bottom style="hair">
        <color auto="1"/>
      </bottom>
      <diagonal/>
    </border>
    <border>
      <left/>
      <right style="double">
        <color auto="1"/>
      </right>
      <top style="hair">
        <color auto="1"/>
      </top>
      <bottom style="hair">
        <color auto="1"/>
      </bottom>
      <diagonal/>
    </border>
    <border>
      <left style="double">
        <color auto="1"/>
      </left>
      <right style="hair">
        <color auto="1"/>
      </right>
      <top style="double">
        <color auto="1"/>
      </top>
      <bottom style="double">
        <color auto="1"/>
      </bottom>
      <diagonal/>
    </border>
    <border>
      <left style="hair">
        <color auto="1"/>
      </left>
      <right style="hair">
        <color auto="1"/>
      </right>
      <top style="double">
        <color auto="1"/>
      </top>
      <bottom style="double">
        <color auto="1"/>
      </bottom>
      <diagonal/>
    </border>
    <border>
      <left style="hair">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hair">
        <color auto="1"/>
      </right>
      <top style="hair">
        <color auto="1"/>
      </top>
      <bottom/>
      <diagonal/>
    </border>
    <border>
      <left style="hair">
        <color auto="1"/>
      </left>
      <right style="double">
        <color auto="1"/>
      </right>
      <top style="hair">
        <color auto="1"/>
      </top>
      <bottom/>
      <diagonal/>
    </border>
    <border>
      <left style="double">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double">
        <color auto="1"/>
      </right>
      <top style="medium">
        <color auto="1"/>
      </top>
      <bottom style="hair">
        <color auto="1"/>
      </bottom>
      <diagonal/>
    </border>
    <border>
      <left style="double">
        <color auto="1"/>
      </left>
      <right style="hair">
        <color auto="1"/>
      </right>
      <top style="medium">
        <color auto="1"/>
      </top>
      <bottom style="double">
        <color auto="1"/>
      </bottom>
      <diagonal/>
    </border>
    <border>
      <left style="hair">
        <color auto="1"/>
      </left>
      <right style="hair">
        <color auto="1"/>
      </right>
      <top style="medium">
        <color auto="1"/>
      </top>
      <bottom style="double">
        <color auto="1"/>
      </bottom>
      <diagonal/>
    </border>
    <border>
      <left style="hair">
        <color auto="1"/>
      </left>
      <right style="double">
        <color auto="1"/>
      </right>
      <top style="medium">
        <color auto="1"/>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double">
        <color auto="1"/>
      </top>
      <bottom style="double">
        <color auto="1"/>
      </bottom>
      <diagonal/>
    </border>
    <border>
      <left/>
      <right style="hair">
        <color auto="1"/>
      </right>
      <top style="double">
        <color auto="1"/>
      </top>
      <bottom style="double">
        <color auto="1"/>
      </bottom>
      <diagonal/>
    </border>
    <border>
      <left style="hair">
        <color auto="1"/>
      </left>
      <right/>
      <top style="medium">
        <color auto="1"/>
      </top>
      <bottom style="double">
        <color auto="1"/>
      </bottom>
      <diagonal/>
    </border>
    <border>
      <left/>
      <right/>
      <top style="medium">
        <color auto="1"/>
      </top>
      <bottom style="double">
        <color auto="1"/>
      </bottom>
      <diagonal/>
    </border>
    <border>
      <left/>
      <right style="hair">
        <color auto="1"/>
      </right>
      <top style="medium">
        <color auto="1"/>
      </top>
      <bottom style="double">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s>
  <cellStyleXfs count="1">
    <xf numFmtId="0" fontId="0" fillId="0" borderId="0"/>
  </cellStyleXfs>
  <cellXfs count="79">
    <xf numFmtId="0" fontId="0" fillId="0" borderId="0" xfId="0"/>
    <xf numFmtId="0" fontId="0" fillId="0" borderId="1" xfId="0" applyBorder="1"/>
    <xf numFmtId="0" fontId="0" fillId="0" borderId="1" xfId="0" applyBorder="1" applyAlignment="1">
      <alignment horizontal="right"/>
    </xf>
    <xf numFmtId="0" fontId="0" fillId="0" borderId="0" xfId="0" applyAlignment="1">
      <alignment horizontal="center"/>
    </xf>
    <xf numFmtId="0" fontId="0" fillId="0" borderId="1" xfId="0" applyBorder="1" applyAlignment="1">
      <alignment horizontal="center"/>
    </xf>
    <xf numFmtId="0" fontId="0" fillId="0" borderId="3" xfId="0" applyBorder="1"/>
    <xf numFmtId="0" fontId="0" fillId="0" borderId="0" xfId="0" applyBorder="1"/>
    <xf numFmtId="0" fontId="0" fillId="0" borderId="4" xfId="0" applyBorder="1" applyAlignment="1">
      <alignment horizontal="center"/>
    </xf>
    <xf numFmtId="0" fontId="0" fillId="0" borderId="5" xfId="0" applyBorder="1"/>
    <xf numFmtId="0" fontId="0" fillId="0" borderId="6" xfId="0" applyBorder="1"/>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8" xfId="0" applyFont="1" applyBorder="1" applyAlignment="1">
      <alignment horizontal="center" vertical="center"/>
    </xf>
    <xf numFmtId="0" fontId="0" fillId="0" borderId="7" xfId="0" applyBorder="1"/>
    <xf numFmtId="1" fontId="3" fillId="0" borderId="1" xfId="0" applyNumberFormat="1" applyFont="1" applyBorder="1" applyAlignment="1">
      <alignment horizontal="right"/>
    </xf>
    <xf numFmtId="0" fontId="0" fillId="0" borderId="8" xfId="0" applyBorder="1"/>
    <xf numFmtId="0" fontId="0" fillId="0" borderId="7" xfId="0" applyBorder="1" applyAlignment="1">
      <alignment horizontal="center"/>
    </xf>
    <xf numFmtId="1" fontId="0" fillId="0" borderId="1" xfId="0" applyNumberFormat="1" applyBorder="1" applyAlignment="1">
      <alignment horizontal="right"/>
    </xf>
    <xf numFmtId="0" fontId="2" fillId="0" borderId="8" xfId="0" applyFont="1" applyBorder="1" applyAlignment="1">
      <alignment horizontal="center"/>
    </xf>
    <xf numFmtId="1" fontId="0" fillId="0" borderId="1" xfId="0" applyNumberFormat="1" applyFill="1" applyBorder="1" applyAlignment="1">
      <alignment horizontal="right"/>
    </xf>
    <xf numFmtId="0" fontId="1" fillId="0" borderId="1" xfId="0" applyFont="1" applyBorder="1" applyAlignment="1">
      <alignment vertical="center"/>
    </xf>
    <xf numFmtId="0" fontId="0" fillId="2" borderId="7" xfId="0" applyFill="1" applyBorder="1" applyAlignment="1">
      <alignment horizontal="center"/>
    </xf>
    <xf numFmtId="0" fontId="0" fillId="2" borderId="1" xfId="0" applyFill="1" applyBorder="1"/>
    <xf numFmtId="0" fontId="0" fillId="2" borderId="8" xfId="0" applyFill="1" applyBorder="1"/>
    <xf numFmtId="0" fontId="0" fillId="2" borderId="1" xfId="0" applyFill="1" applyBorder="1" applyAlignment="1">
      <alignment horizontal="center"/>
    </xf>
    <xf numFmtId="0" fontId="3" fillId="2" borderId="1" xfId="0" applyFont="1" applyFill="1" applyBorder="1" applyAlignment="1">
      <alignment horizontal="left"/>
    </xf>
    <xf numFmtId="1" fontId="3" fillId="2" borderId="1" xfId="0" applyNumberFormat="1" applyFont="1" applyFill="1" applyBorder="1"/>
    <xf numFmtId="0" fontId="4" fillId="0" borderId="9" xfId="0" applyFont="1" applyBorder="1" applyAlignment="1">
      <alignment horizontal="center"/>
    </xf>
    <xf numFmtId="0" fontId="4" fillId="0" borderId="2" xfId="0" applyFont="1" applyBorder="1" applyAlignment="1">
      <alignment horizontal="center"/>
    </xf>
    <xf numFmtId="0" fontId="4" fillId="0" borderId="10" xfId="0" applyFont="1" applyBorder="1" applyAlignment="1">
      <alignment horizontal="center"/>
    </xf>
    <xf numFmtId="0" fontId="4" fillId="0" borderId="7" xfId="0" applyFont="1" applyBorder="1" applyAlignment="1">
      <alignment horizontal="center"/>
    </xf>
    <xf numFmtId="0" fontId="4" fillId="0" borderId="1" xfId="0" applyFont="1" applyBorder="1" applyAlignment="1">
      <alignment horizontal="center"/>
    </xf>
    <xf numFmtId="0" fontId="4" fillId="0" borderId="8" xfId="0" applyFont="1" applyBorder="1" applyAlignment="1">
      <alignment horizontal="center"/>
    </xf>
    <xf numFmtId="0" fontId="0" fillId="0" borderId="11" xfId="0" applyBorder="1" applyAlignment="1">
      <alignment horizontal="center"/>
    </xf>
    <xf numFmtId="1" fontId="3" fillId="0" borderId="12" xfId="0" applyNumberFormat="1" applyFont="1" applyBorder="1"/>
    <xf numFmtId="0" fontId="0" fillId="0" borderId="13" xfId="0" applyBorder="1"/>
    <xf numFmtId="166" fontId="0" fillId="0" borderId="1" xfId="0" applyNumberFormat="1" applyBorder="1" applyAlignment="1">
      <alignment horizontal="right"/>
    </xf>
    <xf numFmtId="6" fontId="2" fillId="0" borderId="1" xfId="0" applyNumberFormat="1" applyFont="1" applyBorder="1" applyAlignment="1">
      <alignment horizontal="right"/>
    </xf>
    <xf numFmtId="166" fontId="3" fillId="0" borderId="12" xfId="0" applyNumberFormat="1" applyFont="1" applyBorder="1"/>
    <xf numFmtId="0" fontId="0" fillId="0" borderId="17" xfId="0" applyBorder="1"/>
    <xf numFmtId="0" fontId="0" fillId="0" borderId="3" xfId="0" applyBorder="1" applyAlignment="1">
      <alignment horizontal="center"/>
    </xf>
    <xf numFmtId="0" fontId="0" fillId="0" borderId="3" xfId="0" applyBorder="1" applyAlignment="1">
      <alignment horizontal="right"/>
    </xf>
    <xf numFmtId="1" fontId="0" fillId="0" borderId="3" xfId="0" applyNumberFormat="1" applyBorder="1" applyAlignment="1">
      <alignment horizontal="right"/>
    </xf>
    <xf numFmtId="166" fontId="0" fillId="0" borderId="3" xfId="0" applyNumberFormat="1" applyBorder="1" applyAlignment="1">
      <alignment horizontal="right"/>
    </xf>
    <xf numFmtId="0" fontId="0" fillId="0" borderId="18" xfId="0" applyBorder="1"/>
    <xf numFmtId="0" fontId="0" fillId="0" borderId="19" xfId="0" applyBorder="1" applyAlignment="1">
      <alignment horizontal="center"/>
    </xf>
    <xf numFmtId="1" fontId="3" fillId="0" borderId="20" xfId="0" applyNumberFormat="1" applyFont="1" applyBorder="1"/>
    <xf numFmtId="166" fontId="2" fillId="0" borderId="20" xfId="0" applyNumberFormat="1" applyFont="1" applyBorder="1"/>
    <xf numFmtId="0" fontId="0" fillId="0" borderId="21" xfId="0" applyBorder="1"/>
    <xf numFmtId="0" fontId="0" fillId="0" borderId="22" xfId="0" applyBorder="1" applyAlignment="1">
      <alignment horizontal="center"/>
    </xf>
    <xf numFmtId="1" fontId="3" fillId="0" borderId="23" xfId="0" applyNumberFormat="1" applyFont="1" applyBorder="1"/>
    <xf numFmtId="166" fontId="2" fillId="0" borderId="23" xfId="0" applyNumberFormat="1" applyFont="1" applyBorder="1"/>
    <xf numFmtId="0" fontId="0" fillId="0" borderId="24" xfId="0" applyBorder="1"/>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 fontId="3" fillId="2" borderId="12" xfId="0" applyNumberFormat="1" applyFont="1" applyFill="1" applyBorder="1"/>
    <xf numFmtId="166" fontId="3" fillId="2" borderId="12" xfId="0" applyNumberFormat="1" applyFont="1" applyFill="1" applyBorder="1"/>
    <xf numFmtId="0" fontId="0" fillId="2" borderId="13" xfId="0" applyFill="1" applyBorder="1"/>
    <xf numFmtId="0" fontId="3" fillId="0" borderId="28" xfId="0" applyFont="1" applyBorder="1" applyAlignment="1">
      <alignment horizontal="left" vertical="center"/>
    </xf>
    <xf numFmtId="0" fontId="3" fillId="0" borderId="15" xfId="0" applyFont="1" applyBorder="1" applyAlignment="1">
      <alignment horizontal="left" vertical="center"/>
    </xf>
    <xf numFmtId="0" fontId="3" fillId="0" borderId="29" xfId="0" applyFont="1" applyBorder="1" applyAlignment="1">
      <alignment horizontal="left" vertical="center"/>
    </xf>
    <xf numFmtId="1" fontId="3" fillId="0" borderId="15" xfId="0" applyNumberFormat="1" applyFont="1" applyBorder="1" applyAlignment="1">
      <alignment horizontal="center" vertical="top"/>
    </xf>
    <xf numFmtId="1" fontId="3" fillId="0" borderId="16" xfId="0" applyNumberFormat="1" applyFont="1" applyBorder="1" applyAlignment="1">
      <alignment horizontal="center" vertical="top"/>
    </xf>
    <xf numFmtId="0" fontId="3" fillId="0" borderId="30" xfId="0" applyFont="1" applyBorder="1" applyAlignment="1">
      <alignment horizontal="left"/>
    </xf>
    <xf numFmtId="0" fontId="3" fillId="0" borderId="31" xfId="0" applyFont="1" applyBorder="1" applyAlignment="1">
      <alignment horizontal="left"/>
    </xf>
    <xf numFmtId="0" fontId="3" fillId="0" borderId="32" xfId="0" applyFont="1" applyBorder="1" applyAlignment="1">
      <alignment horizontal="left"/>
    </xf>
    <xf numFmtId="0" fontId="3" fillId="0" borderId="28" xfId="0" applyFont="1" applyBorder="1" applyAlignment="1">
      <alignment horizontal="left"/>
    </xf>
    <xf numFmtId="0" fontId="3" fillId="0" borderId="15" xfId="0" applyFont="1" applyBorder="1" applyAlignment="1">
      <alignment horizontal="left"/>
    </xf>
    <xf numFmtId="0" fontId="3" fillId="0" borderId="29" xfId="0" applyFont="1" applyBorder="1" applyAlignment="1">
      <alignment horizontal="left"/>
    </xf>
    <xf numFmtId="0" fontId="3" fillId="0" borderId="33" xfId="0" applyFont="1" applyBorder="1" applyAlignment="1">
      <alignment horizontal="left"/>
    </xf>
    <xf numFmtId="0" fontId="3" fillId="0" borderId="34" xfId="0" applyFont="1" applyBorder="1" applyAlignment="1">
      <alignment horizontal="left"/>
    </xf>
    <xf numFmtId="0" fontId="3" fillId="0" borderId="35" xfId="0" applyFont="1" applyBorder="1" applyAlignment="1">
      <alignment horizontal="left"/>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1" fontId="3" fillId="0" borderId="15" xfId="0" applyNumberFormat="1" applyFont="1" applyBorder="1" applyAlignment="1">
      <alignment horizontal="center" vertical="top"/>
    </xf>
    <xf numFmtId="1" fontId="3" fillId="0" borderId="16" xfId="0" applyNumberFormat="1"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7A478-FD3A-4A9B-AA1C-A36C74B22221}">
  <sheetPr>
    <pageSetUpPr fitToPage="1"/>
  </sheetPr>
  <dimension ref="B1:M83"/>
  <sheetViews>
    <sheetView tabSelected="1" topLeftCell="B1" workbookViewId="0">
      <selection activeCell="E10" sqref="E10"/>
    </sheetView>
  </sheetViews>
  <sheetFormatPr defaultRowHeight="14.4" x14ac:dyDescent="0.3"/>
  <cols>
    <col min="2" max="2" width="8.88671875" style="3"/>
    <col min="3" max="3" width="15.77734375" customWidth="1"/>
    <col min="4" max="4" width="24.5546875" customWidth="1"/>
    <col min="5" max="5" width="9.44140625" customWidth="1"/>
    <col min="6" max="6" width="12.88671875" customWidth="1"/>
    <col min="7" max="7" width="10.77734375" customWidth="1"/>
    <col min="8" max="8" width="43.6640625" customWidth="1"/>
    <col min="9" max="9" width="21.21875" customWidth="1"/>
    <col min="10" max="10" width="48.33203125" customWidth="1"/>
    <col min="11" max="11" width="21.21875" customWidth="1"/>
    <col min="12" max="12" width="15.5546875" customWidth="1"/>
    <col min="13" max="13" width="28.88671875" customWidth="1"/>
  </cols>
  <sheetData>
    <row r="1" spans="2:13" ht="15" thickBot="1" x14ac:dyDescent="0.35"/>
    <row r="2" spans="2:13" ht="22.2" thickTop="1" thickBot="1" x14ac:dyDescent="0.35">
      <c r="B2" s="54" t="s">
        <v>126</v>
      </c>
      <c r="C2" s="55"/>
      <c r="D2" s="55"/>
      <c r="E2" s="55"/>
      <c r="F2" s="55"/>
      <c r="G2" s="55"/>
      <c r="H2" s="55"/>
      <c r="I2" s="55"/>
      <c r="J2" s="55"/>
      <c r="K2" s="55"/>
      <c r="L2" s="55"/>
      <c r="M2" s="56"/>
    </row>
    <row r="3" spans="2:13" ht="15.6" thickTop="1" thickBot="1" x14ac:dyDescent="0.35"/>
    <row r="4" spans="2:13" ht="15" thickTop="1" x14ac:dyDescent="0.3">
      <c r="B4" s="7"/>
      <c r="C4" s="8"/>
      <c r="D4" s="8"/>
      <c r="E4" s="8"/>
      <c r="F4" s="8"/>
      <c r="G4" s="8"/>
      <c r="H4" s="8"/>
      <c r="I4" s="8"/>
      <c r="J4" s="8"/>
      <c r="K4" s="8"/>
      <c r="L4" s="8"/>
      <c r="M4" s="9"/>
    </row>
    <row r="5" spans="2:13" ht="21" x14ac:dyDescent="0.4">
      <c r="B5" s="31" t="s">
        <v>2</v>
      </c>
      <c r="C5" s="32"/>
      <c r="D5" s="32"/>
      <c r="E5" s="32"/>
      <c r="F5" s="32"/>
      <c r="G5" s="32"/>
      <c r="H5" s="32"/>
      <c r="I5" s="32"/>
      <c r="J5" s="32"/>
      <c r="K5" s="32"/>
      <c r="L5" s="32"/>
      <c r="M5" s="33"/>
    </row>
    <row r="6" spans="2:13" ht="57.6" x14ac:dyDescent="0.3">
      <c r="B6" s="10" t="s">
        <v>7</v>
      </c>
      <c r="C6" s="11" t="s">
        <v>108</v>
      </c>
      <c r="D6" s="11" t="s">
        <v>109</v>
      </c>
      <c r="E6" s="11" t="s">
        <v>10</v>
      </c>
      <c r="F6" s="11" t="s">
        <v>11</v>
      </c>
      <c r="G6" s="11" t="s">
        <v>110</v>
      </c>
      <c r="H6" s="12" t="s">
        <v>129</v>
      </c>
      <c r="I6" s="12" t="s">
        <v>118</v>
      </c>
      <c r="J6" s="12" t="s">
        <v>117</v>
      </c>
      <c r="K6" s="12" t="s">
        <v>119</v>
      </c>
      <c r="L6" s="11" t="s">
        <v>114</v>
      </c>
      <c r="M6" s="13" t="s">
        <v>115</v>
      </c>
    </row>
    <row r="7" spans="2:13" ht="18" x14ac:dyDescent="0.35">
      <c r="B7" s="14">
        <v>800</v>
      </c>
      <c r="C7" s="4">
        <v>800</v>
      </c>
      <c r="D7" s="1" t="s">
        <v>46</v>
      </c>
      <c r="E7" s="1">
        <v>1962</v>
      </c>
      <c r="F7" s="1">
        <v>2007</v>
      </c>
      <c r="G7" s="2" t="s">
        <v>47</v>
      </c>
      <c r="H7" s="15">
        <f>(G7/300)*0.75</f>
        <v>78.482500000000002</v>
      </c>
      <c r="I7" s="15"/>
      <c r="J7" s="15">
        <f>(G7/1000+10)/2</f>
        <v>20.6965</v>
      </c>
      <c r="K7" s="15"/>
      <c r="L7" s="38">
        <v>500</v>
      </c>
      <c r="M7" s="16"/>
    </row>
    <row r="8" spans="2:13" ht="4.2" customHeight="1" x14ac:dyDescent="0.3">
      <c r="B8" s="22"/>
      <c r="C8" s="23"/>
      <c r="D8" s="23"/>
      <c r="E8" s="23"/>
      <c r="F8" s="23"/>
      <c r="G8" s="23"/>
      <c r="H8" s="23"/>
      <c r="I8" s="23"/>
      <c r="J8" s="23"/>
      <c r="K8" s="23"/>
      <c r="L8" s="23"/>
      <c r="M8" s="24"/>
    </row>
    <row r="9" spans="2:13" ht="21" x14ac:dyDescent="0.4">
      <c r="B9" s="31" t="s">
        <v>3</v>
      </c>
      <c r="C9" s="32"/>
      <c r="D9" s="32"/>
      <c r="E9" s="32"/>
      <c r="F9" s="32"/>
      <c r="G9" s="32"/>
      <c r="H9" s="32"/>
      <c r="I9" s="32"/>
      <c r="J9" s="32"/>
      <c r="K9" s="32"/>
      <c r="L9" s="32"/>
      <c r="M9" s="33"/>
    </row>
    <row r="10" spans="2:13" ht="57.6" x14ac:dyDescent="0.3">
      <c r="B10" s="10" t="s">
        <v>7</v>
      </c>
      <c r="C10" s="11" t="s">
        <v>108</v>
      </c>
      <c r="D10" s="11" t="s">
        <v>109</v>
      </c>
      <c r="E10" s="11" t="s">
        <v>10</v>
      </c>
      <c r="F10" s="11" t="s">
        <v>11</v>
      </c>
      <c r="G10" s="11" t="s">
        <v>110</v>
      </c>
      <c r="H10" s="12" t="s">
        <v>130</v>
      </c>
      <c r="I10" s="12" t="s">
        <v>118</v>
      </c>
      <c r="J10" s="12" t="s">
        <v>117</v>
      </c>
      <c r="K10" s="12" t="s">
        <v>119</v>
      </c>
      <c r="L10" s="11" t="s">
        <v>114</v>
      </c>
      <c r="M10" s="13" t="s">
        <v>115</v>
      </c>
    </row>
    <row r="11" spans="2:13" x14ac:dyDescent="0.3">
      <c r="B11" s="14">
        <v>100</v>
      </c>
      <c r="C11" s="4" t="s">
        <v>0</v>
      </c>
      <c r="D11" s="1" t="s">
        <v>13</v>
      </c>
      <c r="E11" s="1">
        <v>1970</v>
      </c>
      <c r="F11" s="2" t="s">
        <v>111</v>
      </c>
      <c r="G11" s="2" t="s">
        <v>14</v>
      </c>
      <c r="H11" s="18">
        <f>G11/300</f>
        <v>24.71</v>
      </c>
      <c r="I11" s="18"/>
      <c r="J11" s="18">
        <f>G11/1000+10</f>
        <v>17.413</v>
      </c>
      <c r="K11" s="18"/>
      <c r="L11" s="37">
        <v>500</v>
      </c>
      <c r="M11" s="16"/>
    </row>
    <row r="12" spans="2:13" x14ac:dyDescent="0.3">
      <c r="B12" s="14">
        <v>101</v>
      </c>
      <c r="C12" s="4" t="s">
        <v>1</v>
      </c>
      <c r="D12" s="1" t="s">
        <v>15</v>
      </c>
      <c r="E12" s="1">
        <v>1962</v>
      </c>
      <c r="F12" s="1">
        <v>1976</v>
      </c>
      <c r="G12" s="2" t="s">
        <v>16</v>
      </c>
      <c r="H12" s="18">
        <f t="shared" ref="H12:H13" si="0">G12/300</f>
        <v>75.073333333333338</v>
      </c>
      <c r="I12" s="18"/>
      <c r="J12" s="18">
        <f>G12/1000+10</f>
        <v>32.521999999999998</v>
      </c>
      <c r="K12" s="18"/>
      <c r="L12" s="37">
        <v>500</v>
      </c>
      <c r="M12" s="16"/>
    </row>
    <row r="13" spans="2:13" x14ac:dyDescent="0.3">
      <c r="B13" s="14">
        <v>200</v>
      </c>
      <c r="C13" s="4">
        <v>200</v>
      </c>
      <c r="D13" s="1" t="s">
        <v>17</v>
      </c>
      <c r="E13" s="1">
        <v>1962</v>
      </c>
      <c r="F13" s="2" t="s">
        <v>111</v>
      </c>
      <c r="G13" s="2" t="s">
        <v>18</v>
      </c>
      <c r="H13" s="18">
        <f t="shared" si="0"/>
        <v>25.046666666666667</v>
      </c>
      <c r="I13" s="18"/>
      <c r="J13" s="18">
        <f>G13/1000+10</f>
        <v>17.513999999999999</v>
      </c>
      <c r="K13" s="18"/>
      <c r="L13" s="37">
        <v>500</v>
      </c>
      <c r="M13" s="16"/>
    </row>
    <row r="14" spans="2:13" x14ac:dyDescent="0.3">
      <c r="B14" s="14">
        <v>300</v>
      </c>
      <c r="C14" s="4">
        <v>300</v>
      </c>
      <c r="D14" s="1" t="s">
        <v>19</v>
      </c>
      <c r="E14" s="1">
        <v>1962</v>
      </c>
      <c r="F14" s="1">
        <v>1966</v>
      </c>
      <c r="G14" s="2" t="s">
        <v>20</v>
      </c>
      <c r="H14" s="18">
        <f>G14/300</f>
        <v>86.266666666666666</v>
      </c>
      <c r="I14" s="18"/>
      <c r="J14" s="18">
        <f>G14/1000+10</f>
        <v>35.879999999999995</v>
      </c>
      <c r="K14" s="18"/>
      <c r="L14" s="37">
        <v>500</v>
      </c>
      <c r="M14" s="16"/>
    </row>
    <row r="15" spans="2:13" x14ac:dyDescent="0.3">
      <c r="B15" s="14">
        <v>400</v>
      </c>
      <c r="C15" s="4">
        <v>400</v>
      </c>
      <c r="D15" s="1" t="s">
        <v>21</v>
      </c>
      <c r="E15" s="1">
        <v>1963</v>
      </c>
      <c r="F15" s="1">
        <v>2010</v>
      </c>
      <c r="G15" s="2" t="s">
        <v>22</v>
      </c>
      <c r="H15" s="18">
        <f>(G15/300)*0.5</f>
        <v>23.484999999999999</v>
      </c>
      <c r="I15" s="18"/>
      <c r="J15" s="18">
        <f>(G15/1000+10)/2</f>
        <v>12.045500000000001</v>
      </c>
      <c r="K15" s="18"/>
      <c r="L15" s="37">
        <v>500</v>
      </c>
      <c r="M15" s="16"/>
    </row>
    <row r="16" spans="2:13" x14ac:dyDescent="0.3">
      <c r="B16" s="14">
        <v>501</v>
      </c>
      <c r="C16" s="4" t="s">
        <v>23</v>
      </c>
      <c r="D16" s="1" t="s">
        <v>24</v>
      </c>
      <c r="E16" s="1">
        <v>1962</v>
      </c>
      <c r="F16" s="1">
        <v>1965</v>
      </c>
      <c r="G16" s="2" t="s">
        <v>25</v>
      </c>
      <c r="H16" s="18">
        <f t="shared" ref="H16:H19" si="1">G16/300</f>
        <v>12.62</v>
      </c>
      <c r="I16" s="18"/>
      <c r="J16" s="18">
        <f>G16/1000+10</f>
        <v>13.786</v>
      </c>
      <c r="K16" s="18"/>
      <c r="L16" s="37">
        <v>500</v>
      </c>
      <c r="M16" s="16"/>
    </row>
    <row r="17" spans="2:13" x14ac:dyDescent="0.3">
      <c r="B17" s="14">
        <v>502</v>
      </c>
      <c r="C17" s="4" t="s">
        <v>26</v>
      </c>
      <c r="D17" s="1" t="s">
        <v>27</v>
      </c>
      <c r="E17" s="1">
        <v>1962</v>
      </c>
      <c r="F17" s="1">
        <v>1965</v>
      </c>
      <c r="G17" s="2" t="s">
        <v>28</v>
      </c>
      <c r="H17" s="18">
        <f t="shared" si="1"/>
        <v>8.3866666666666667</v>
      </c>
      <c r="I17" s="18"/>
      <c r="J17" s="18">
        <f>G17/1000+10</f>
        <v>12.516</v>
      </c>
      <c r="K17" s="18"/>
      <c r="L17" s="37">
        <v>500</v>
      </c>
      <c r="M17" s="16"/>
    </row>
    <row r="18" spans="2:13" x14ac:dyDescent="0.3">
      <c r="B18" s="14">
        <v>503</v>
      </c>
      <c r="C18" s="4" t="s">
        <v>29</v>
      </c>
      <c r="D18" s="1" t="s">
        <v>30</v>
      </c>
      <c r="E18" s="1">
        <v>1962</v>
      </c>
      <c r="F18" s="1">
        <v>1965</v>
      </c>
      <c r="G18" s="2" t="s">
        <v>31</v>
      </c>
      <c r="H18" s="18">
        <f t="shared" si="1"/>
        <v>9.86</v>
      </c>
      <c r="I18" s="18"/>
      <c r="J18" s="18">
        <f>G18/1000+10</f>
        <v>12.958</v>
      </c>
      <c r="K18" s="18"/>
      <c r="L18" s="37">
        <v>500</v>
      </c>
      <c r="M18" s="16"/>
    </row>
    <row r="19" spans="2:13" x14ac:dyDescent="0.3">
      <c r="B19" s="14">
        <v>504</v>
      </c>
      <c r="C19" s="4" t="s">
        <v>32</v>
      </c>
      <c r="D19" s="1" t="s">
        <v>33</v>
      </c>
      <c r="E19" s="1">
        <v>1962</v>
      </c>
      <c r="F19" s="1">
        <v>1965</v>
      </c>
      <c r="G19" s="2" t="s">
        <v>34</v>
      </c>
      <c r="H19" s="18">
        <f t="shared" si="1"/>
        <v>5.5866666666666669</v>
      </c>
      <c r="I19" s="18"/>
      <c r="J19" s="18">
        <f>G19/1000+10</f>
        <v>11.676</v>
      </c>
      <c r="K19" s="18"/>
      <c r="L19" s="37">
        <v>500</v>
      </c>
      <c r="M19" s="16"/>
    </row>
    <row r="20" spans="2:13" x14ac:dyDescent="0.3">
      <c r="B20" s="14">
        <v>600</v>
      </c>
      <c r="C20" s="4">
        <v>600</v>
      </c>
      <c r="D20" s="1" t="s">
        <v>35</v>
      </c>
      <c r="E20" s="1">
        <v>1962</v>
      </c>
      <c r="F20" s="1">
        <v>1995</v>
      </c>
      <c r="G20" s="2" t="s">
        <v>36</v>
      </c>
      <c r="H20" s="18">
        <f t="shared" ref="H20:H24" si="2">(G20/300)*0.5</f>
        <v>40.103333333333332</v>
      </c>
      <c r="I20" s="18"/>
      <c r="J20" s="18">
        <f t="shared" ref="J20" si="3">(G20/1000+10)/2</f>
        <v>17.030999999999999</v>
      </c>
      <c r="K20" s="18"/>
      <c r="L20" s="37">
        <v>500</v>
      </c>
      <c r="M20" s="16"/>
    </row>
    <row r="21" spans="2:13" x14ac:dyDescent="0.3">
      <c r="B21" s="14">
        <v>900</v>
      </c>
      <c r="C21" s="4">
        <v>900</v>
      </c>
      <c r="D21" s="1" t="s">
        <v>48</v>
      </c>
      <c r="E21" s="1">
        <v>1975</v>
      </c>
      <c r="F21" s="1">
        <v>2011</v>
      </c>
      <c r="G21" s="2" t="s">
        <v>49</v>
      </c>
      <c r="H21" s="18">
        <v>4</v>
      </c>
      <c r="I21" s="18"/>
      <c r="J21" s="18">
        <f>(G21/1000+10)/2</f>
        <v>5.9</v>
      </c>
      <c r="K21" s="18"/>
      <c r="L21" s="37">
        <v>500</v>
      </c>
      <c r="M21" s="16"/>
    </row>
    <row r="22" spans="2:13" x14ac:dyDescent="0.3">
      <c r="B22" s="14">
        <v>1000</v>
      </c>
      <c r="C22" s="4">
        <v>1000</v>
      </c>
      <c r="D22" s="1" t="s">
        <v>50</v>
      </c>
      <c r="E22" s="1">
        <v>1962</v>
      </c>
      <c r="F22" s="1">
        <v>2007</v>
      </c>
      <c r="G22" s="2" t="s">
        <v>51</v>
      </c>
      <c r="H22" s="18">
        <f t="shared" si="2"/>
        <v>28.171666666666667</v>
      </c>
      <c r="I22" s="18"/>
      <c r="J22" s="18">
        <f t="shared" ref="J22:J24" si="4">(G22/1000+10)/2</f>
        <v>13.451499999999999</v>
      </c>
      <c r="K22" s="18"/>
      <c r="L22" s="37">
        <v>500</v>
      </c>
      <c r="M22" s="16"/>
    </row>
    <row r="23" spans="2:13" x14ac:dyDescent="0.3">
      <c r="B23" s="14">
        <v>1100</v>
      </c>
      <c r="C23" s="4">
        <v>1100</v>
      </c>
      <c r="D23" s="1" t="s">
        <v>52</v>
      </c>
      <c r="E23" s="1">
        <v>1962</v>
      </c>
      <c r="F23" s="1">
        <v>2014</v>
      </c>
      <c r="G23" s="2" t="s">
        <v>53</v>
      </c>
      <c r="H23" s="18">
        <f t="shared" si="2"/>
        <v>69.58</v>
      </c>
      <c r="I23" s="18"/>
      <c r="J23" s="18">
        <f t="shared" si="4"/>
        <v>25.873999999999999</v>
      </c>
      <c r="K23" s="18"/>
      <c r="L23" s="37">
        <v>500</v>
      </c>
      <c r="M23" s="16"/>
    </row>
    <row r="24" spans="2:13" x14ac:dyDescent="0.3">
      <c r="B24" s="14">
        <v>1200</v>
      </c>
      <c r="C24" s="4">
        <v>1200</v>
      </c>
      <c r="D24" s="1" t="s">
        <v>54</v>
      </c>
      <c r="E24" s="1">
        <v>1962</v>
      </c>
      <c r="F24" s="1">
        <v>2011</v>
      </c>
      <c r="G24" s="2" t="s">
        <v>55</v>
      </c>
      <c r="H24" s="18">
        <f t="shared" si="2"/>
        <v>82.86666666666666</v>
      </c>
      <c r="I24" s="18"/>
      <c r="J24" s="18">
        <f t="shared" si="4"/>
        <v>29.86</v>
      </c>
      <c r="K24" s="18"/>
      <c r="L24" s="37">
        <v>500</v>
      </c>
      <c r="M24" s="16"/>
    </row>
    <row r="25" spans="2:13" x14ac:dyDescent="0.3">
      <c r="B25" s="14">
        <v>1400</v>
      </c>
      <c r="C25" s="4">
        <v>1400</v>
      </c>
      <c r="D25" s="1" t="s">
        <v>58</v>
      </c>
      <c r="E25" s="1">
        <v>1962</v>
      </c>
      <c r="F25" s="1">
        <v>1978</v>
      </c>
      <c r="G25" s="2" t="s">
        <v>59</v>
      </c>
      <c r="H25" s="18">
        <f t="shared" ref="H25" si="5">G25/350</f>
        <v>62.628571428571426</v>
      </c>
      <c r="I25" s="18"/>
      <c r="J25" s="18">
        <f>G25/1000+10</f>
        <v>31.92</v>
      </c>
      <c r="K25" s="18"/>
      <c r="L25" s="37">
        <v>500</v>
      </c>
      <c r="M25" s="16"/>
    </row>
    <row r="26" spans="2:13" x14ac:dyDescent="0.3">
      <c r="B26" s="14">
        <v>1610</v>
      </c>
      <c r="C26" s="4" t="s">
        <v>60</v>
      </c>
      <c r="D26" s="1" t="s">
        <v>61</v>
      </c>
      <c r="E26" s="1">
        <v>1966</v>
      </c>
      <c r="F26" s="2" t="s">
        <v>111</v>
      </c>
      <c r="G26" s="2" t="s">
        <v>62</v>
      </c>
      <c r="H26" s="18">
        <f>G26/300</f>
        <v>13</v>
      </c>
      <c r="I26" s="18"/>
      <c r="J26" s="18">
        <f>G26/1000+10</f>
        <v>13.9</v>
      </c>
      <c r="K26" s="18"/>
      <c r="L26" s="37">
        <v>500</v>
      </c>
      <c r="M26" s="16"/>
    </row>
    <row r="27" spans="2:13" x14ac:dyDescent="0.3">
      <c r="B27" s="14">
        <v>1620</v>
      </c>
      <c r="C27" s="4" t="s">
        <v>63</v>
      </c>
      <c r="D27" s="1" t="s">
        <v>64</v>
      </c>
      <c r="E27" s="1">
        <v>1966</v>
      </c>
      <c r="F27" s="2" t="s">
        <v>111</v>
      </c>
      <c r="G27" s="2" t="s">
        <v>62</v>
      </c>
      <c r="H27" s="18">
        <f t="shared" ref="H27:H29" si="6">G27/300</f>
        <v>13</v>
      </c>
      <c r="I27" s="18"/>
      <c r="J27" s="18">
        <f>G27/1000+10</f>
        <v>13.9</v>
      </c>
      <c r="K27" s="18"/>
      <c r="L27" s="37">
        <v>500</v>
      </c>
      <c r="M27" s="16"/>
    </row>
    <row r="28" spans="2:13" x14ac:dyDescent="0.3">
      <c r="B28" s="14">
        <v>1630</v>
      </c>
      <c r="C28" s="4" t="s">
        <v>65</v>
      </c>
      <c r="D28" s="1" t="s">
        <v>66</v>
      </c>
      <c r="E28" s="1">
        <v>1966</v>
      </c>
      <c r="F28" s="2" t="s">
        <v>111</v>
      </c>
      <c r="G28" s="2" t="s">
        <v>62</v>
      </c>
      <c r="H28" s="18">
        <f t="shared" si="6"/>
        <v>13</v>
      </c>
      <c r="I28" s="18"/>
      <c r="J28" s="18">
        <f>G28/1000+10</f>
        <v>13.9</v>
      </c>
      <c r="K28" s="18"/>
      <c r="L28" s="37">
        <v>500</v>
      </c>
      <c r="M28" s="16"/>
    </row>
    <row r="29" spans="2:13" x14ac:dyDescent="0.3">
      <c r="B29" s="14">
        <v>1640</v>
      </c>
      <c r="C29" s="4" t="s">
        <v>67</v>
      </c>
      <c r="D29" s="1" t="s">
        <v>68</v>
      </c>
      <c r="E29" s="1">
        <v>1966</v>
      </c>
      <c r="F29" s="2" t="s">
        <v>111</v>
      </c>
      <c r="G29" s="2" t="s">
        <v>62</v>
      </c>
      <c r="H29" s="18">
        <f t="shared" si="6"/>
        <v>13</v>
      </c>
      <c r="I29" s="18"/>
      <c r="J29" s="18">
        <f>G29/1000+10</f>
        <v>13.9</v>
      </c>
      <c r="K29" s="18"/>
      <c r="L29" s="37">
        <v>500</v>
      </c>
      <c r="M29" s="16"/>
    </row>
    <row r="30" spans="2:13" x14ac:dyDescent="0.3">
      <c r="B30" s="14">
        <v>1650</v>
      </c>
      <c r="C30" s="4" t="s">
        <v>69</v>
      </c>
      <c r="D30" s="1" t="s">
        <v>70</v>
      </c>
      <c r="E30" s="1">
        <v>1966</v>
      </c>
      <c r="F30" s="2" t="s">
        <v>111</v>
      </c>
      <c r="G30" s="2">
        <v>880</v>
      </c>
      <c r="H30" s="18">
        <v>4</v>
      </c>
      <c r="I30" s="18"/>
      <c r="J30" s="18">
        <f>G30/1000+10</f>
        <v>10.88</v>
      </c>
      <c r="K30" s="18"/>
      <c r="L30" s="37">
        <v>500</v>
      </c>
      <c r="M30" s="16"/>
    </row>
    <row r="31" spans="2:13" x14ac:dyDescent="0.3">
      <c r="B31" s="14">
        <v>1700</v>
      </c>
      <c r="C31" s="4">
        <v>1700</v>
      </c>
      <c r="D31" s="1" t="s">
        <v>71</v>
      </c>
      <c r="E31" s="1">
        <v>1971</v>
      </c>
      <c r="F31" s="1">
        <v>1999</v>
      </c>
      <c r="G31" s="2" t="s">
        <v>72</v>
      </c>
      <c r="H31" s="18">
        <f>(G31/300)*0.5</f>
        <v>13.013333333333334</v>
      </c>
      <c r="I31" s="18"/>
      <c r="J31" s="18">
        <f t="shared" ref="J31:J32" si="7">(G31/1000+10)/2</f>
        <v>8.9039999999999999</v>
      </c>
      <c r="K31" s="18"/>
      <c r="L31" s="37">
        <v>500</v>
      </c>
      <c r="M31" s="16"/>
    </row>
    <row r="32" spans="2:13" x14ac:dyDescent="0.3">
      <c r="B32" s="14">
        <v>1800</v>
      </c>
      <c r="C32" s="4">
        <v>1800</v>
      </c>
      <c r="D32" s="1" t="s">
        <v>73</v>
      </c>
      <c r="E32" s="1">
        <v>1993</v>
      </c>
      <c r="F32" s="1">
        <v>2010</v>
      </c>
      <c r="G32" s="2" t="s">
        <v>74</v>
      </c>
      <c r="H32" s="18">
        <f>(G32/750)*0.75</f>
        <v>4.3319999999999999</v>
      </c>
      <c r="I32" s="18"/>
      <c r="J32" s="18">
        <f t="shared" si="7"/>
        <v>7.1660000000000004</v>
      </c>
      <c r="K32" s="18"/>
      <c r="L32" s="37">
        <v>250</v>
      </c>
      <c r="M32" s="16"/>
    </row>
    <row r="33" spans="2:13" x14ac:dyDescent="0.3">
      <c r="B33" s="14">
        <v>2000</v>
      </c>
      <c r="C33" s="4">
        <v>2000</v>
      </c>
      <c r="D33" s="1" t="s">
        <v>75</v>
      </c>
      <c r="E33" s="1">
        <v>2004</v>
      </c>
      <c r="F33" s="2" t="s">
        <v>111</v>
      </c>
      <c r="G33" s="2" t="s">
        <v>76</v>
      </c>
      <c r="H33" s="18">
        <v>4</v>
      </c>
      <c r="I33" s="18"/>
      <c r="J33" s="2">
        <v>6</v>
      </c>
      <c r="K33" s="18"/>
      <c r="L33" s="37">
        <v>250</v>
      </c>
      <c r="M33" s="16"/>
    </row>
    <row r="34" spans="2:13" x14ac:dyDescent="0.3">
      <c r="B34" s="14">
        <v>2100</v>
      </c>
      <c r="C34" s="4">
        <v>2100</v>
      </c>
      <c r="D34" s="1" t="s">
        <v>77</v>
      </c>
      <c r="E34" s="1">
        <v>2011</v>
      </c>
      <c r="F34" s="2" t="s">
        <v>111</v>
      </c>
      <c r="G34" s="2" t="s">
        <v>78</v>
      </c>
      <c r="H34" s="18">
        <f>G34/5000</f>
        <v>9</v>
      </c>
      <c r="I34" s="18"/>
      <c r="J34" s="2">
        <v>6</v>
      </c>
      <c r="K34" s="18"/>
      <c r="L34" s="37">
        <v>250</v>
      </c>
      <c r="M34" s="16" t="s">
        <v>116</v>
      </c>
    </row>
    <row r="35" spans="2:13" x14ac:dyDescent="0.3">
      <c r="B35" s="14">
        <v>3001</v>
      </c>
      <c r="C35" s="4">
        <v>3001</v>
      </c>
      <c r="D35" s="1" t="s">
        <v>84</v>
      </c>
      <c r="E35" s="1">
        <v>2007</v>
      </c>
      <c r="F35" s="2" t="s">
        <v>111</v>
      </c>
      <c r="G35" s="2">
        <v>960</v>
      </c>
      <c r="H35" s="18">
        <v>4</v>
      </c>
      <c r="I35" s="18"/>
      <c r="J35" s="2">
        <v>6</v>
      </c>
      <c r="K35" s="18"/>
      <c r="L35" s="37">
        <v>250</v>
      </c>
      <c r="M35" s="16"/>
    </row>
    <row r="36" spans="2:13" x14ac:dyDescent="0.3">
      <c r="B36" s="14">
        <v>3002</v>
      </c>
      <c r="C36" s="4">
        <v>3002</v>
      </c>
      <c r="D36" s="1" t="s">
        <v>85</v>
      </c>
      <c r="E36" s="1">
        <v>2007</v>
      </c>
      <c r="F36" s="2" t="s">
        <v>111</v>
      </c>
      <c r="G36" s="2">
        <v>960</v>
      </c>
      <c r="H36" s="18">
        <v>4</v>
      </c>
      <c r="I36" s="18"/>
      <c r="J36" s="2">
        <v>6</v>
      </c>
      <c r="K36" s="18"/>
      <c r="L36" s="37">
        <v>250</v>
      </c>
      <c r="M36" s="16"/>
    </row>
    <row r="37" spans="2:13" x14ac:dyDescent="0.3">
      <c r="B37" s="14">
        <v>3003</v>
      </c>
      <c r="C37" s="4">
        <v>3003</v>
      </c>
      <c r="D37" s="1" t="s">
        <v>86</v>
      </c>
      <c r="E37" s="1">
        <v>2007</v>
      </c>
      <c r="F37" s="2" t="s">
        <v>111</v>
      </c>
      <c r="G37" s="2">
        <v>960</v>
      </c>
      <c r="H37" s="18">
        <v>4</v>
      </c>
      <c r="I37" s="18"/>
      <c r="J37" s="2">
        <v>6</v>
      </c>
      <c r="K37" s="18"/>
      <c r="L37" s="37">
        <v>250</v>
      </c>
      <c r="M37" s="16"/>
    </row>
    <row r="38" spans="2:13" x14ac:dyDescent="0.3">
      <c r="B38" s="14">
        <v>3004</v>
      </c>
      <c r="C38" s="4">
        <v>3004</v>
      </c>
      <c r="D38" s="1" t="s">
        <v>87</v>
      </c>
      <c r="E38" s="1">
        <v>2007</v>
      </c>
      <c r="F38" s="2" t="s">
        <v>111</v>
      </c>
      <c r="G38" s="2">
        <v>960</v>
      </c>
      <c r="H38" s="18">
        <v>4</v>
      </c>
      <c r="I38" s="18"/>
      <c r="J38" s="2">
        <v>6</v>
      </c>
      <c r="K38" s="18"/>
      <c r="L38" s="37">
        <v>250</v>
      </c>
      <c r="M38" s="16"/>
    </row>
    <row r="39" spans="2:13" x14ac:dyDescent="0.3">
      <c r="B39" s="14">
        <v>3005</v>
      </c>
      <c r="C39" s="4">
        <v>3005</v>
      </c>
      <c r="D39" s="1" t="s">
        <v>88</v>
      </c>
      <c r="E39" s="1">
        <v>2007</v>
      </c>
      <c r="F39" s="2" t="s">
        <v>111</v>
      </c>
      <c r="G39" s="2">
        <v>960</v>
      </c>
      <c r="H39" s="18">
        <v>4</v>
      </c>
      <c r="I39" s="18"/>
      <c r="J39" s="2">
        <v>6</v>
      </c>
      <c r="K39" s="18"/>
      <c r="L39" s="37">
        <v>250</v>
      </c>
      <c r="M39" s="16"/>
    </row>
    <row r="40" spans="2:13" x14ac:dyDescent="0.3">
      <c r="B40" s="14">
        <v>3006</v>
      </c>
      <c r="C40" s="4">
        <v>3006</v>
      </c>
      <c r="D40" s="1" t="s">
        <v>89</v>
      </c>
      <c r="E40" s="1">
        <v>2007</v>
      </c>
      <c r="F40" s="2" t="s">
        <v>111</v>
      </c>
      <c r="G40" s="2">
        <v>960</v>
      </c>
      <c r="H40" s="18">
        <v>4</v>
      </c>
      <c r="I40" s="18"/>
      <c r="J40" s="2">
        <v>6</v>
      </c>
      <c r="K40" s="18"/>
      <c r="L40" s="37">
        <v>250</v>
      </c>
      <c r="M40" s="16"/>
    </row>
    <row r="41" spans="2:13" x14ac:dyDescent="0.3">
      <c r="B41" s="14">
        <v>3007</v>
      </c>
      <c r="C41" s="4">
        <v>3007</v>
      </c>
      <c r="D41" s="1" t="s">
        <v>90</v>
      </c>
      <c r="E41" s="1">
        <v>2007</v>
      </c>
      <c r="F41" s="2" t="s">
        <v>111</v>
      </c>
      <c r="G41" s="2">
        <v>960</v>
      </c>
      <c r="H41" s="18">
        <v>4</v>
      </c>
      <c r="I41" s="18"/>
      <c r="J41" s="2">
        <v>6</v>
      </c>
      <c r="K41" s="18"/>
      <c r="L41" s="37">
        <v>250</v>
      </c>
      <c r="M41" s="16"/>
    </row>
    <row r="42" spans="2:13" ht="15.6" x14ac:dyDescent="0.3">
      <c r="B42" s="14">
        <v>3008</v>
      </c>
      <c r="C42" s="4">
        <v>3008</v>
      </c>
      <c r="D42" s="1" t="s">
        <v>91</v>
      </c>
      <c r="E42" s="1">
        <v>2007</v>
      </c>
      <c r="F42" s="2" t="s">
        <v>111</v>
      </c>
      <c r="G42" s="2">
        <v>960</v>
      </c>
      <c r="H42" s="18">
        <v>4</v>
      </c>
      <c r="I42" s="18"/>
      <c r="J42" s="2">
        <v>6</v>
      </c>
      <c r="K42" s="18"/>
      <c r="L42" s="37">
        <v>250</v>
      </c>
      <c r="M42" s="19"/>
    </row>
    <row r="43" spans="2:13" x14ac:dyDescent="0.3">
      <c r="B43" s="14">
        <v>9802</v>
      </c>
      <c r="C43" s="4" t="s">
        <v>92</v>
      </c>
      <c r="D43" s="1" t="s">
        <v>93</v>
      </c>
      <c r="E43" s="1">
        <v>1999</v>
      </c>
      <c r="F43" s="2" t="s">
        <v>111</v>
      </c>
      <c r="G43" s="2">
        <v>960</v>
      </c>
      <c r="H43" s="18">
        <v>4</v>
      </c>
      <c r="I43" s="18"/>
      <c r="J43" s="2">
        <v>6</v>
      </c>
      <c r="K43" s="18"/>
      <c r="L43" s="37">
        <v>250</v>
      </c>
      <c r="M43" s="16"/>
    </row>
    <row r="44" spans="2:13" x14ac:dyDescent="0.3">
      <c r="B44" s="14">
        <v>9804</v>
      </c>
      <c r="C44" s="4" t="s">
        <v>112</v>
      </c>
      <c r="D44" s="1" t="s">
        <v>94</v>
      </c>
      <c r="E44" s="1">
        <v>2005</v>
      </c>
      <c r="F44" s="2" t="s">
        <v>111</v>
      </c>
      <c r="G44" s="2" t="s">
        <v>95</v>
      </c>
      <c r="H44" s="18">
        <v>4</v>
      </c>
      <c r="I44" s="18"/>
      <c r="J44" s="2">
        <v>6</v>
      </c>
      <c r="K44" s="18"/>
      <c r="L44" s="37">
        <v>250</v>
      </c>
      <c r="M44" s="16"/>
    </row>
    <row r="45" spans="2:13" x14ac:dyDescent="0.3">
      <c r="B45" s="14">
        <v>9805</v>
      </c>
      <c r="C45" s="4" t="s">
        <v>113</v>
      </c>
      <c r="D45" s="1" t="s">
        <v>96</v>
      </c>
      <c r="E45" s="1">
        <v>1990</v>
      </c>
      <c r="F45" s="2" t="s">
        <v>111</v>
      </c>
      <c r="G45" s="2" t="s">
        <v>97</v>
      </c>
      <c r="H45" s="18">
        <v>4</v>
      </c>
      <c r="I45" s="18"/>
      <c r="J45" s="2">
        <v>6</v>
      </c>
      <c r="K45" s="18"/>
      <c r="L45" s="37">
        <v>250</v>
      </c>
      <c r="M45" s="16"/>
    </row>
    <row r="46" spans="2:13" x14ac:dyDescent="0.3">
      <c r="B46" s="14">
        <v>9810</v>
      </c>
      <c r="C46" s="4">
        <v>1707</v>
      </c>
      <c r="D46" s="1" t="s">
        <v>102</v>
      </c>
      <c r="E46" s="1">
        <v>2004</v>
      </c>
      <c r="F46" s="2" t="s">
        <v>111</v>
      </c>
      <c r="G46" s="2" t="s">
        <v>95</v>
      </c>
      <c r="H46" s="18">
        <v>4</v>
      </c>
      <c r="I46" s="18"/>
      <c r="J46" s="2">
        <v>6</v>
      </c>
      <c r="K46" s="18"/>
      <c r="L46" s="37">
        <v>250</v>
      </c>
      <c r="M46" s="16"/>
    </row>
    <row r="47" spans="2:13" x14ac:dyDescent="0.3">
      <c r="B47" s="14">
        <v>9811</v>
      </c>
      <c r="C47" s="4">
        <v>1708</v>
      </c>
      <c r="D47" s="1" t="s">
        <v>103</v>
      </c>
      <c r="E47" s="1">
        <v>2004</v>
      </c>
      <c r="F47" s="2" t="s">
        <v>111</v>
      </c>
      <c r="G47" s="2" t="s">
        <v>95</v>
      </c>
      <c r="H47" s="18">
        <v>4</v>
      </c>
      <c r="I47" s="18"/>
      <c r="J47" s="2">
        <v>6</v>
      </c>
      <c r="K47" s="18"/>
      <c r="L47" s="37">
        <v>250</v>
      </c>
      <c r="M47" s="16"/>
    </row>
    <row r="48" spans="2:13" x14ac:dyDescent="0.3">
      <c r="B48" s="14">
        <v>9812</v>
      </c>
      <c r="C48" s="4" t="s">
        <v>5</v>
      </c>
      <c r="D48" s="1" t="s">
        <v>104</v>
      </c>
      <c r="E48" s="1">
        <v>1999</v>
      </c>
      <c r="F48" s="2" t="s">
        <v>111</v>
      </c>
      <c r="G48" s="2" t="s">
        <v>105</v>
      </c>
      <c r="H48" s="18">
        <f t="shared" ref="H48" si="8">G48/1000</f>
        <v>3.6749999999999998</v>
      </c>
      <c r="I48" s="18"/>
      <c r="J48" s="2">
        <v>6</v>
      </c>
      <c r="K48" s="18"/>
      <c r="L48" s="37">
        <v>250</v>
      </c>
      <c r="M48" s="16"/>
    </row>
    <row r="49" spans="2:13" ht="15" thickBot="1" x14ac:dyDescent="0.35">
      <c r="B49" s="40">
        <v>9813</v>
      </c>
      <c r="C49" s="41" t="s">
        <v>4</v>
      </c>
      <c r="D49" s="5" t="s">
        <v>106</v>
      </c>
      <c r="E49" s="5">
        <v>1999</v>
      </c>
      <c r="F49" s="42" t="s">
        <v>111</v>
      </c>
      <c r="G49" s="42" t="s">
        <v>107</v>
      </c>
      <c r="H49" s="43">
        <v>4</v>
      </c>
      <c r="I49" s="43"/>
      <c r="J49" s="42">
        <v>6</v>
      </c>
      <c r="K49" s="43"/>
      <c r="L49" s="44">
        <v>250</v>
      </c>
      <c r="M49" s="45"/>
    </row>
    <row r="50" spans="2:13" ht="18" x14ac:dyDescent="0.35">
      <c r="B50" s="46"/>
      <c r="C50" s="71" t="s">
        <v>121</v>
      </c>
      <c r="D50" s="72"/>
      <c r="E50" s="72"/>
      <c r="F50" s="72"/>
      <c r="G50" s="73"/>
      <c r="H50" s="47">
        <f>SUM(H11:H49)</f>
        <v>704.40557142857131</v>
      </c>
      <c r="I50" s="47"/>
      <c r="J50" s="47">
        <f>SUM(J11:J49)</f>
        <v>474.89699999999988</v>
      </c>
      <c r="K50" s="47"/>
      <c r="L50" s="48">
        <f>SUM(L11:L49)</f>
        <v>15000</v>
      </c>
      <c r="M50" s="49"/>
    </row>
    <row r="51" spans="2:13" ht="5.4" customHeight="1" x14ac:dyDescent="0.35">
      <c r="B51" s="22"/>
      <c r="C51" s="25"/>
      <c r="D51" s="26"/>
      <c r="E51" s="26"/>
      <c r="F51" s="26"/>
      <c r="G51" s="26"/>
      <c r="H51" s="27"/>
      <c r="I51" s="27"/>
      <c r="J51" s="27"/>
      <c r="K51" s="27"/>
      <c r="L51" s="23"/>
      <c r="M51" s="24"/>
    </row>
    <row r="52" spans="2:13" x14ac:dyDescent="0.3">
      <c r="B52" s="17"/>
      <c r="C52" s="4"/>
      <c r="D52" s="1"/>
      <c r="E52" s="1"/>
      <c r="F52" s="1"/>
      <c r="G52" s="1"/>
      <c r="H52" s="20"/>
      <c r="I52" s="20"/>
      <c r="J52" s="1"/>
      <c r="K52" s="20"/>
      <c r="L52" s="1"/>
      <c r="M52" s="16"/>
    </row>
    <row r="53" spans="2:13" ht="21" x14ac:dyDescent="0.4">
      <c r="B53" s="28" t="s">
        <v>6</v>
      </c>
      <c r="C53" s="29"/>
      <c r="D53" s="29"/>
      <c r="E53" s="29"/>
      <c r="F53" s="29"/>
      <c r="G53" s="29"/>
      <c r="H53" s="29"/>
      <c r="I53" s="29"/>
      <c r="J53" s="29"/>
      <c r="K53" s="29"/>
      <c r="L53" s="29"/>
      <c r="M53" s="30"/>
    </row>
    <row r="54" spans="2:13" ht="57.6" x14ac:dyDescent="0.3">
      <c r="B54" s="10" t="s">
        <v>7</v>
      </c>
      <c r="C54" s="11" t="s">
        <v>8</v>
      </c>
      <c r="D54" s="21" t="s">
        <v>9</v>
      </c>
      <c r="E54" s="21" t="s">
        <v>10</v>
      </c>
      <c r="F54" s="21" t="s">
        <v>11</v>
      </c>
      <c r="G54" s="21" t="s">
        <v>12</v>
      </c>
      <c r="H54" s="12" t="s">
        <v>130</v>
      </c>
      <c r="I54" s="12" t="s">
        <v>118</v>
      </c>
      <c r="J54" s="12" t="s">
        <v>117</v>
      </c>
      <c r="K54" s="12" t="s">
        <v>119</v>
      </c>
      <c r="L54" s="11" t="s">
        <v>114</v>
      </c>
      <c r="M54" s="13" t="s">
        <v>115</v>
      </c>
    </row>
    <row r="55" spans="2:13" x14ac:dyDescent="0.3">
      <c r="B55" s="14">
        <v>700</v>
      </c>
      <c r="C55" s="4" t="s">
        <v>37</v>
      </c>
      <c r="D55" s="1" t="s">
        <v>38</v>
      </c>
      <c r="E55" s="1">
        <v>1971</v>
      </c>
      <c r="F55" s="1">
        <v>1999</v>
      </c>
      <c r="G55" s="2" t="s">
        <v>39</v>
      </c>
      <c r="H55" s="18">
        <f>(G55/300)*0.5</f>
        <v>9.3699999999999992</v>
      </c>
      <c r="I55" s="18"/>
      <c r="J55" s="18">
        <f t="shared" ref="J55:J57" si="9">(G55/1000+10)/2</f>
        <v>7.8109999999999999</v>
      </c>
      <c r="K55" s="18"/>
      <c r="L55" s="37">
        <v>250</v>
      </c>
      <c r="M55" s="16"/>
    </row>
    <row r="56" spans="2:13" x14ac:dyDescent="0.3">
      <c r="B56" s="14">
        <v>701</v>
      </c>
      <c r="C56" s="4" t="s">
        <v>40</v>
      </c>
      <c r="D56" s="1" t="s">
        <v>41</v>
      </c>
      <c r="E56" s="1">
        <v>1971</v>
      </c>
      <c r="F56" s="1">
        <v>1999</v>
      </c>
      <c r="G56" s="2" t="s">
        <v>42</v>
      </c>
      <c r="H56" s="18">
        <f t="shared" ref="H56:H57" si="10">(G56/300)*0.5</f>
        <v>5.1133333333333333</v>
      </c>
      <c r="I56" s="18"/>
      <c r="J56" s="18">
        <f t="shared" si="9"/>
        <v>6.5339999999999998</v>
      </c>
      <c r="K56" s="18"/>
      <c r="L56" s="37">
        <v>250</v>
      </c>
      <c r="M56" s="16"/>
    </row>
    <row r="57" spans="2:13" x14ac:dyDescent="0.3">
      <c r="B57" s="14">
        <v>702</v>
      </c>
      <c r="C57" s="4" t="s">
        <v>43</v>
      </c>
      <c r="D57" s="1" t="s">
        <v>44</v>
      </c>
      <c r="E57" s="1">
        <v>1971</v>
      </c>
      <c r="F57" s="1">
        <v>1999</v>
      </c>
      <c r="G57" s="2" t="s">
        <v>45</v>
      </c>
      <c r="H57" s="18">
        <f t="shared" si="10"/>
        <v>10.773333333333333</v>
      </c>
      <c r="I57" s="18"/>
      <c r="J57" s="18">
        <f t="shared" si="9"/>
        <v>8.2319999999999993</v>
      </c>
      <c r="K57" s="18"/>
      <c r="L57" s="37">
        <v>250</v>
      </c>
      <c r="M57" s="16"/>
    </row>
    <row r="58" spans="2:13" ht="15" customHeight="1" x14ac:dyDescent="0.3">
      <c r="B58" s="14">
        <v>1262</v>
      </c>
      <c r="C58" s="4" t="s">
        <v>56</v>
      </c>
      <c r="D58" s="1" t="s">
        <v>57</v>
      </c>
      <c r="E58" s="1">
        <v>2011</v>
      </c>
      <c r="F58" s="2" t="s">
        <v>111</v>
      </c>
      <c r="G58" s="2">
        <v>775</v>
      </c>
      <c r="H58" s="18">
        <v>4</v>
      </c>
      <c r="I58" s="18"/>
      <c r="J58" s="2">
        <v>6</v>
      </c>
      <c r="K58" s="18"/>
      <c r="L58" s="37">
        <v>250</v>
      </c>
      <c r="M58" s="16"/>
    </row>
    <row r="59" spans="2:13" x14ac:dyDescent="0.3">
      <c r="B59" s="14">
        <v>9806</v>
      </c>
      <c r="C59" s="4" t="s">
        <v>98</v>
      </c>
      <c r="D59" s="1" t="s">
        <v>99</v>
      </c>
      <c r="E59" s="1">
        <v>2011</v>
      </c>
      <c r="F59" s="2" t="s">
        <v>111</v>
      </c>
      <c r="G59" s="2">
        <v>750</v>
      </c>
      <c r="H59" s="18">
        <v>4</v>
      </c>
      <c r="I59" s="18"/>
      <c r="J59" s="2">
        <v>6</v>
      </c>
      <c r="K59" s="18"/>
      <c r="L59" s="37">
        <v>250</v>
      </c>
      <c r="M59" s="16"/>
    </row>
    <row r="60" spans="2:13" x14ac:dyDescent="0.3">
      <c r="B60" s="14">
        <v>9808</v>
      </c>
      <c r="C60" s="4" t="s">
        <v>100</v>
      </c>
      <c r="D60" s="1" t="s">
        <v>101</v>
      </c>
      <c r="E60" s="1">
        <v>2011</v>
      </c>
      <c r="F60" s="2" t="s">
        <v>111</v>
      </c>
      <c r="G60" s="2">
        <v>325</v>
      </c>
      <c r="H60" s="18">
        <v>4</v>
      </c>
      <c r="I60" s="18"/>
      <c r="J60" s="2">
        <v>6</v>
      </c>
      <c r="K60" s="18"/>
      <c r="L60" s="37">
        <v>250</v>
      </c>
      <c r="M60" s="16"/>
    </row>
    <row r="61" spans="2:13" x14ac:dyDescent="0.3">
      <c r="B61" s="14">
        <v>2101</v>
      </c>
      <c r="C61" s="4" t="s">
        <v>79</v>
      </c>
      <c r="D61" s="1" t="s">
        <v>80</v>
      </c>
      <c r="E61" s="1">
        <v>2011</v>
      </c>
      <c r="F61" s="2" t="s">
        <v>111</v>
      </c>
      <c r="G61" s="2" t="s">
        <v>81</v>
      </c>
      <c r="H61" s="18">
        <v>4</v>
      </c>
      <c r="I61" s="18"/>
      <c r="J61" s="2">
        <v>6</v>
      </c>
      <c r="K61" s="18"/>
      <c r="L61" s="37">
        <v>250</v>
      </c>
      <c r="M61" s="16"/>
    </row>
    <row r="62" spans="2:13" ht="15" thickBot="1" x14ac:dyDescent="0.35">
      <c r="B62" s="40">
        <v>2102</v>
      </c>
      <c r="C62" s="41" t="s">
        <v>82</v>
      </c>
      <c r="D62" s="5" t="s">
        <v>83</v>
      </c>
      <c r="E62" s="5">
        <v>2011</v>
      </c>
      <c r="F62" s="42" t="s">
        <v>111</v>
      </c>
      <c r="G62" s="42" t="s">
        <v>62</v>
      </c>
      <c r="H62" s="43">
        <v>4</v>
      </c>
      <c r="I62" s="43"/>
      <c r="J62" s="42">
        <v>6</v>
      </c>
      <c r="K62" s="43"/>
      <c r="L62" s="44">
        <v>250</v>
      </c>
      <c r="M62" s="45"/>
    </row>
    <row r="63" spans="2:13" ht="18.600000000000001" thickBot="1" x14ac:dyDescent="0.4">
      <c r="B63" s="50"/>
      <c r="C63" s="65" t="s">
        <v>121</v>
      </c>
      <c r="D63" s="66"/>
      <c r="E63" s="66"/>
      <c r="F63" s="66"/>
      <c r="G63" s="67"/>
      <c r="H63" s="51">
        <f>SUM(H55:H62)</f>
        <v>45.256666666666668</v>
      </c>
      <c r="I63" s="51"/>
      <c r="J63" s="51">
        <f>SUM(J55:J62)</f>
        <v>52.576999999999998</v>
      </c>
      <c r="K63" s="51"/>
      <c r="L63" s="52">
        <f>SUM(L55:L62)</f>
        <v>2000</v>
      </c>
      <c r="M63" s="53"/>
    </row>
    <row r="64" spans="2:13" ht="15.6" thickTop="1" thickBot="1" x14ac:dyDescent="0.35">
      <c r="H64" s="6"/>
      <c r="I64" s="6"/>
      <c r="J64" s="6"/>
      <c r="K64" s="6"/>
      <c r="L64" s="6"/>
    </row>
    <row r="65" spans="2:13" ht="19.2" thickTop="1" thickBot="1" x14ac:dyDescent="0.4">
      <c r="B65" s="34"/>
      <c r="C65" s="60" t="s">
        <v>122</v>
      </c>
      <c r="D65" s="61"/>
      <c r="E65" s="61"/>
      <c r="F65" s="61"/>
      <c r="G65" s="62"/>
      <c r="H65" s="35">
        <f>H7+H50+H63</f>
        <v>828.14473809523793</v>
      </c>
      <c r="I65" s="35"/>
      <c r="J65" s="35">
        <f>J7+J50+J63</f>
        <v>548.17049999999995</v>
      </c>
      <c r="K65" s="35"/>
      <c r="L65" s="39">
        <f>L7+L50+L63</f>
        <v>17500</v>
      </c>
      <c r="M65" s="36" t="s">
        <v>125</v>
      </c>
    </row>
    <row r="66" spans="2:13" ht="15.6" thickTop="1" thickBot="1" x14ac:dyDescent="0.35">
      <c r="H66" s="6"/>
      <c r="I66" s="6"/>
      <c r="J66" s="6"/>
      <c r="K66" s="6"/>
      <c r="L66" s="6"/>
    </row>
    <row r="67" spans="2:13" ht="19.2" thickTop="1" thickBot="1" x14ac:dyDescent="0.35">
      <c r="B67" s="34"/>
      <c r="C67" s="60" t="s">
        <v>123</v>
      </c>
      <c r="D67" s="61"/>
      <c r="E67" s="63"/>
      <c r="F67" s="63"/>
      <c r="G67" s="63"/>
      <c r="H67" s="63"/>
      <c r="I67" s="63"/>
      <c r="J67" s="63"/>
      <c r="K67" s="63"/>
      <c r="L67" s="63"/>
      <c r="M67" s="64"/>
    </row>
    <row r="68" spans="2:13" ht="15.6" thickTop="1" thickBot="1" x14ac:dyDescent="0.35">
      <c r="H68" s="6"/>
      <c r="I68" s="6"/>
      <c r="J68" s="6"/>
      <c r="K68" s="6"/>
      <c r="L68" s="6"/>
    </row>
    <row r="69" spans="2:13" ht="19.2" thickTop="1" thickBot="1" x14ac:dyDescent="0.35">
      <c r="B69" s="34"/>
      <c r="C69" s="60" t="s">
        <v>123</v>
      </c>
      <c r="D69" s="61"/>
      <c r="E69" s="63"/>
      <c r="F69" s="63"/>
      <c r="G69" s="63"/>
      <c r="H69" s="63"/>
      <c r="I69" s="63"/>
      <c r="J69" s="63"/>
      <c r="K69" s="63"/>
      <c r="L69" s="63"/>
      <c r="M69" s="64"/>
    </row>
    <row r="70" spans="2:13" ht="15.6" thickTop="1" thickBot="1" x14ac:dyDescent="0.35">
      <c r="H70" s="6"/>
      <c r="I70" s="6"/>
      <c r="J70" s="6"/>
      <c r="K70" s="6"/>
      <c r="L70" s="6"/>
    </row>
    <row r="71" spans="2:13" ht="19.2" thickTop="1" thickBot="1" x14ac:dyDescent="0.35">
      <c r="B71" s="34"/>
      <c r="C71" s="60" t="s">
        <v>123</v>
      </c>
      <c r="D71" s="61"/>
      <c r="E71" s="63"/>
      <c r="F71" s="63"/>
      <c r="G71" s="63"/>
      <c r="H71" s="63"/>
      <c r="I71" s="63"/>
      <c r="J71" s="63"/>
      <c r="K71" s="63"/>
      <c r="L71" s="63"/>
      <c r="M71" s="64"/>
    </row>
    <row r="72" spans="2:13" ht="15.6" thickTop="1" thickBot="1" x14ac:dyDescent="0.35">
      <c r="H72" s="6"/>
      <c r="I72" s="6"/>
      <c r="J72" s="6"/>
      <c r="K72" s="6"/>
      <c r="L72" s="6"/>
    </row>
    <row r="73" spans="2:13" ht="19.2" thickTop="1" thickBot="1" x14ac:dyDescent="0.35">
      <c r="B73" s="34"/>
      <c r="C73" s="60" t="s">
        <v>123</v>
      </c>
      <c r="D73" s="61"/>
      <c r="E73" s="63"/>
      <c r="F73" s="63"/>
      <c r="G73" s="63"/>
      <c r="H73" s="63"/>
      <c r="I73" s="63"/>
      <c r="J73" s="63"/>
      <c r="K73" s="63"/>
      <c r="L73" s="63"/>
      <c r="M73" s="64"/>
    </row>
    <row r="74" spans="2:13" ht="15.6" thickTop="1" thickBot="1" x14ac:dyDescent="0.35">
      <c r="H74" s="6"/>
      <c r="I74" s="6"/>
      <c r="J74" s="6"/>
      <c r="K74" s="6"/>
      <c r="L74" s="6"/>
    </row>
    <row r="75" spans="2:13" ht="19.2" thickTop="1" thickBot="1" x14ac:dyDescent="0.35">
      <c r="B75" s="34"/>
      <c r="C75" s="60" t="s">
        <v>124</v>
      </c>
      <c r="D75" s="61"/>
      <c r="E75" s="63"/>
      <c r="F75" s="63"/>
      <c r="G75" s="63"/>
      <c r="H75" s="63"/>
      <c r="I75" s="63"/>
      <c r="J75" s="63"/>
      <c r="K75" s="63"/>
      <c r="L75" s="63"/>
      <c r="M75" s="64"/>
    </row>
    <row r="76" spans="2:13" ht="15.6" thickTop="1" thickBot="1" x14ac:dyDescent="0.35">
      <c r="H76" s="6"/>
      <c r="I76" s="6"/>
      <c r="J76" s="6"/>
      <c r="K76" s="6"/>
      <c r="L76" s="6"/>
    </row>
    <row r="77" spans="2:13" ht="19.2" thickTop="1" thickBot="1" x14ac:dyDescent="0.4">
      <c r="B77" s="34"/>
      <c r="C77" s="68" t="s">
        <v>120</v>
      </c>
      <c r="D77" s="69"/>
      <c r="E77" s="69"/>
      <c r="F77" s="69"/>
      <c r="G77" s="70"/>
      <c r="H77" s="57"/>
      <c r="I77" s="35"/>
      <c r="J77" s="57"/>
      <c r="K77" s="35"/>
      <c r="L77" s="58"/>
      <c r="M77" s="59"/>
    </row>
    <row r="78" spans="2:13" ht="15.6" thickTop="1" thickBot="1" x14ac:dyDescent="0.35">
      <c r="H78" s="6"/>
      <c r="I78" s="6"/>
      <c r="J78" s="6"/>
      <c r="K78" s="6"/>
      <c r="L78" s="6"/>
    </row>
    <row r="79" spans="2:13" ht="19.2" thickTop="1" thickBot="1" x14ac:dyDescent="0.35">
      <c r="B79" s="34"/>
      <c r="C79" s="60" t="s">
        <v>128</v>
      </c>
      <c r="D79" s="61"/>
      <c r="E79" s="61"/>
      <c r="F79" s="61"/>
      <c r="G79" s="61"/>
      <c r="H79" s="61"/>
      <c r="I79" s="61"/>
      <c r="J79" s="77"/>
      <c r="K79" s="77"/>
      <c r="L79" s="77"/>
      <c r="M79" s="78"/>
    </row>
    <row r="80" spans="2:13" ht="15.6" thickTop="1" thickBot="1" x14ac:dyDescent="0.35">
      <c r="H80" s="6"/>
      <c r="I80" s="6"/>
      <c r="J80" s="6"/>
      <c r="K80" s="6"/>
      <c r="L80" s="6"/>
    </row>
    <row r="81" spans="2:13" ht="31.2" customHeight="1" thickBot="1" x14ac:dyDescent="0.35">
      <c r="B81" s="74" t="s">
        <v>127</v>
      </c>
      <c r="C81" s="75"/>
      <c r="D81" s="75"/>
      <c r="E81" s="75"/>
      <c r="F81" s="75"/>
      <c r="G81" s="75"/>
      <c r="H81" s="75"/>
      <c r="I81" s="75"/>
      <c r="J81" s="75"/>
      <c r="K81" s="75"/>
      <c r="L81" s="75"/>
      <c r="M81" s="76"/>
    </row>
    <row r="82" spans="2:13" ht="15" thickBot="1" x14ac:dyDescent="0.35"/>
    <row r="83" spans="2:13" ht="31.2" customHeight="1" thickBot="1" x14ac:dyDescent="0.35">
      <c r="B83" s="74" t="s">
        <v>131</v>
      </c>
      <c r="C83" s="75"/>
      <c r="D83" s="75"/>
      <c r="E83" s="75"/>
      <c r="F83" s="75"/>
      <c r="G83" s="75"/>
      <c r="H83" s="75"/>
      <c r="I83" s="75"/>
      <c r="J83" s="75"/>
      <c r="K83" s="75"/>
      <c r="L83" s="75"/>
      <c r="M83" s="76"/>
    </row>
  </sheetData>
  <mergeCells count="21">
    <mergeCell ref="C79:I79"/>
    <mergeCell ref="B83:M83"/>
    <mergeCell ref="C71:D71"/>
    <mergeCell ref="E71:M71"/>
    <mergeCell ref="C73:D73"/>
    <mergeCell ref="E73:M73"/>
    <mergeCell ref="C75:D75"/>
    <mergeCell ref="E75:M75"/>
    <mergeCell ref="C63:G63"/>
    <mergeCell ref="C77:G77"/>
    <mergeCell ref="C50:G50"/>
    <mergeCell ref="B2:M2"/>
    <mergeCell ref="B81:M81"/>
    <mergeCell ref="C65:G65"/>
    <mergeCell ref="E67:M67"/>
    <mergeCell ref="C67:D67"/>
    <mergeCell ref="C69:D69"/>
    <mergeCell ref="E69:M69"/>
    <mergeCell ref="B5:M5"/>
    <mergeCell ref="B9:M9"/>
    <mergeCell ref="B53:M53"/>
  </mergeCells>
  <pageMargins left="0.25" right="0.25" top="0.25" bottom="0.25" header="0.3" footer="0.3"/>
  <pageSetup paperSize="3" scale="80" fitToHeight="0" orientation="landscape"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Willis</dc:creator>
  <cp:lastModifiedBy>David Willis</cp:lastModifiedBy>
  <cp:lastPrinted>2020-11-09T21:13:03Z</cp:lastPrinted>
  <dcterms:created xsi:type="dcterms:W3CDTF">2020-11-07T23:23:15Z</dcterms:created>
  <dcterms:modified xsi:type="dcterms:W3CDTF">2020-11-09T21:19:03Z</dcterms:modified>
</cp:coreProperties>
</file>